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UENTA PUBLICA\CUENTA PUBLICA 2022\PRIMER TRIMESTRE\Meta\"/>
    </mc:Choice>
  </mc:AlternateContent>
  <xr:revisionPtr revIDLastSave="0" documentId="13_ncr:1_{05F0E578-D9B7-442B-BF3D-EDC5D65B9653}" xr6:coauthVersionLast="45" xr6:coauthVersionMax="45" xr10:uidLastSave="{00000000-0000-0000-0000-000000000000}"/>
  <bookViews>
    <workbookView xWindow="-120" yWindow="-120" windowWidth="20730" windowHeight="11160" xr2:uid="{8D093D77-C90F-41DE-8D3E-646143C601FE}"/>
  </bookViews>
  <sheets>
    <sheet name="POA2022 Origin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ppto">[1]Hoja2!$B$3:$M$95</definedName>
    <definedName name="qw" localSheetId="0">#REF!</definedName>
    <definedName name="qw">#REF!</definedName>
    <definedName name="_xlnm.Print_Titles" localSheetId="0">'POA2022 Original'!$1:$5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1" l="1"/>
  <c r="V26" i="1"/>
  <c r="P26" i="1"/>
  <c r="V33" i="1" l="1"/>
  <c r="V31" i="1"/>
  <c r="V42" i="1" l="1"/>
  <c r="P42" i="1" l="1"/>
  <c r="V53" i="1"/>
  <c r="T61" i="1" l="1"/>
  <c r="V61" i="1" s="1"/>
  <c r="T54" i="1"/>
  <c r="V54" i="1" s="1"/>
  <c r="K54" i="1"/>
  <c r="U53" i="1"/>
  <c r="T53" i="1"/>
  <c r="U52" i="1"/>
  <c r="T52" i="1"/>
  <c r="V52" i="1" s="1"/>
  <c r="K52" i="1"/>
  <c r="U51" i="1"/>
  <c r="T51" i="1"/>
  <c r="V51" i="1" s="1"/>
  <c r="K51" i="1"/>
  <c r="T50" i="1"/>
  <c r="V50" i="1" s="1"/>
  <c r="T49" i="1"/>
  <c r="V49" i="1" s="1"/>
  <c r="K49" i="1"/>
  <c r="U42" i="1"/>
  <c r="T42" i="1"/>
  <c r="T41" i="1"/>
  <c r="V41" i="1" s="1"/>
  <c r="O41" i="1"/>
  <c r="K41" i="1"/>
  <c r="U40" i="1"/>
  <c r="T40" i="1"/>
  <c r="V40" i="1" s="1"/>
  <c r="U39" i="1"/>
  <c r="T39" i="1"/>
  <c r="V39" i="1" s="1"/>
  <c r="U38" i="1"/>
  <c r="T38" i="1"/>
  <c r="K38" i="1"/>
  <c r="V38" i="1" s="1"/>
  <c r="T36" i="1"/>
  <c r="V36" i="1" s="1"/>
  <c r="O36" i="1"/>
  <c r="K36" i="1"/>
  <c r="U35" i="1"/>
  <c r="T35" i="1"/>
  <c r="V35" i="1" s="1"/>
  <c r="U34" i="1"/>
  <c r="T34" i="1"/>
  <c r="V34" i="1" s="1"/>
  <c r="P33" i="1"/>
  <c r="T33" i="1" s="1"/>
  <c r="O33" i="1"/>
  <c r="N33" i="1"/>
  <c r="M33" i="1"/>
  <c r="L33" i="1"/>
  <c r="U31" i="1"/>
  <c r="T31" i="1"/>
  <c r="P31" i="1"/>
  <c r="T30" i="1"/>
  <c r="V30" i="1" s="1"/>
  <c r="O30" i="1"/>
  <c r="K30" i="1"/>
  <c r="U29" i="1"/>
  <c r="T29" i="1"/>
  <c r="V29" i="1" s="1"/>
  <c r="K29" i="1"/>
  <c r="U28" i="1"/>
  <c r="T28" i="1"/>
  <c r="V28" i="1" s="1"/>
  <c r="K28" i="1"/>
  <c r="U27" i="1"/>
  <c r="T27" i="1"/>
  <c r="V27" i="1" s="1"/>
  <c r="T26" i="1"/>
  <c r="O26" i="1"/>
  <c r="N26" i="1"/>
  <c r="M26" i="1"/>
  <c r="L26" i="1"/>
  <c r="K26" i="1"/>
  <c r="T19" i="1"/>
  <c r="V19" i="1" s="1"/>
  <c r="U12" i="1"/>
  <c r="T12" i="1"/>
  <c r="K12" i="1"/>
  <c r="V12" i="1" s="1"/>
  <c r="U33" i="1" l="1"/>
</calcChain>
</file>

<file path=xl/sharedStrings.xml><?xml version="1.0" encoding="utf-8"?>
<sst xmlns="http://schemas.openxmlformats.org/spreadsheetml/2006/main" count="140" uniqueCount="86">
  <si>
    <t>Programa Anual                     Ejercicio 2022</t>
  </si>
  <si>
    <t>Unidad Responsable</t>
  </si>
  <si>
    <t>Instituto de Becas y Crédito Educativo del Estado de Sonora</t>
  </si>
  <si>
    <t>Información Programática</t>
  </si>
  <si>
    <t>Unidad Ejecutora</t>
  </si>
  <si>
    <t>Eje Rector</t>
  </si>
  <si>
    <t>Reto  (Objetivo estratégico)</t>
  </si>
  <si>
    <t>Estrategia</t>
  </si>
  <si>
    <t>Prog. Estatal</t>
  </si>
  <si>
    <t>Actovidad o Py</t>
  </si>
  <si>
    <t>Indicador</t>
  </si>
  <si>
    <t>Descripción</t>
  </si>
  <si>
    <t>Unidad de Medida</t>
  </si>
  <si>
    <t>*Frecuencia de medición</t>
  </si>
  <si>
    <t>Programado Original</t>
  </si>
  <si>
    <t>Programado Realizado</t>
  </si>
  <si>
    <t>Meta Anual</t>
  </si>
  <si>
    <t>I TRIM</t>
  </si>
  <si>
    <t>II TRIM</t>
  </si>
  <si>
    <t>III TRIM</t>
  </si>
  <si>
    <t>IV TRIM</t>
  </si>
  <si>
    <t xml:space="preserve">Acumulado </t>
  </si>
  <si>
    <t>Avance trimestral</t>
  </si>
  <si>
    <t>Avance anual %</t>
  </si>
  <si>
    <t>Dirección General</t>
  </si>
  <si>
    <t>Un gobierno para todas y todos</t>
  </si>
  <si>
    <t>Educación, cultura, juventud, deporte, ciencia, tecnología y sociedad digital</t>
  </si>
  <si>
    <t>E101</t>
  </si>
  <si>
    <t>Becas y Apoyos a la Educación</t>
  </si>
  <si>
    <t>Coordinación Administrativa</t>
  </si>
  <si>
    <t>Evaluación de  metas</t>
  </si>
  <si>
    <t>Informe</t>
  </si>
  <si>
    <t>Trimestral</t>
  </si>
  <si>
    <t>Porcentaje de cumplimiento de las Obligaciones de Transparencia de los Sujetos Obligados del Poder Ejecutivo</t>
  </si>
  <si>
    <t>Porcentaje</t>
  </si>
  <si>
    <t xml:space="preserve">Un gobierno para todas y todos.                                                                   </t>
  </si>
  <si>
    <t xml:space="preserve">Buen gobierno para la regeneración democrática.                                                                           </t>
  </si>
  <si>
    <t>Impulsar y fortalecer la transparencia en el sector público, a través de la mejora de los mecanismos institucionales de combate a la corrupción, contribuyendo a la regeneración de la ética en las instituciones y en la sociedad</t>
  </si>
  <si>
    <t>Auditorías directas realizadas</t>
  </si>
  <si>
    <t>Dirección de Becas y Crédito</t>
  </si>
  <si>
    <t>Generar medidas para mitigar la deserción y el abandono escolar, a partir de la mejora del sistema educativo y de las condiciones de vida de la población estudiantil.</t>
  </si>
  <si>
    <t>Proporción de becas y estímulos educativos otorgados a mujeres estudiantes</t>
  </si>
  <si>
    <t>Beca</t>
  </si>
  <si>
    <t>Becas y estímulos educativos otorgados</t>
  </si>
  <si>
    <t>Becas</t>
  </si>
  <si>
    <t>Recurso financiero otorgado para becas y estímulos educativos</t>
  </si>
  <si>
    <t>Pesos</t>
  </si>
  <si>
    <t>Recurso financiero otorgado para becas de escuelas particulares</t>
  </si>
  <si>
    <t>Índice de cobertura de becas y estímulos educativos</t>
  </si>
  <si>
    <t>Anual</t>
  </si>
  <si>
    <t>Porcentaje de cumplimiento de recurso financiero devengado para becas y estímulos educativos</t>
  </si>
  <si>
    <t>Financiamiento Educativo</t>
  </si>
  <si>
    <t>Proporción de créditos educativos otorgados a mujeres estudiantes</t>
  </si>
  <si>
    <t>Crédito</t>
  </si>
  <si>
    <t>Recursos finaciero otorgado para  Crédito Educativo</t>
  </si>
  <si>
    <t>Creditos educativos otorgados</t>
  </si>
  <si>
    <t>Índice de cobertura de créditos educativos</t>
  </si>
  <si>
    <t>Alumnado</t>
  </si>
  <si>
    <t>Recuperación de créditos educativos otorgados.</t>
  </si>
  <si>
    <t>Cartera vencida recuperada</t>
  </si>
  <si>
    <t>Descuentos y condonaciones otorgadas a beneficiarios</t>
  </si>
  <si>
    <t>Beneficiarios</t>
  </si>
  <si>
    <t>Descuentos y condonaciones realizadas por programas de recuperación</t>
  </si>
  <si>
    <t>Índice de Recuperación de Cartera vencida</t>
  </si>
  <si>
    <t>Porcentaje de cumplimiento de monto de descuentos y condonaciones</t>
  </si>
  <si>
    <t>Dirección de Administración</t>
  </si>
  <si>
    <t>Una coordinación histórica entre desarrollo y seguridad</t>
  </si>
  <si>
    <t>Reactivación del crecimiento económico con finanzas sanas</t>
  </si>
  <si>
    <t xml:space="preserve">Establecer mecanismos eficientes para el ejercicio del gasto y manejo responsable de la deuda pública del estado, que permitan mantener un balance presupuestario sostenible, asegurando la transparencia en la rendicion de cuentas y la integridad de las finanzas públicas.                                                                        </t>
  </si>
  <si>
    <t>Procesos automatizados</t>
  </si>
  <si>
    <t>Procesos</t>
  </si>
  <si>
    <t>Trimestrales</t>
  </si>
  <si>
    <t>Porcentaje de decremento en número de observaciones de auditoria al informe de cuenta pública</t>
  </si>
  <si>
    <t>Revisión y presentación de Informes y reportes financieros, contables y presupuestales, ya elaborados.</t>
  </si>
  <si>
    <t>Documento</t>
  </si>
  <si>
    <t>Capacitación y Desarrollo del Personal.</t>
  </si>
  <si>
    <t>Capacitado</t>
  </si>
  <si>
    <t>Índice de Calidad en los informes trimestrales</t>
  </si>
  <si>
    <t>Elaboración de nominas de personal</t>
  </si>
  <si>
    <t>Dirección de Gestión Financiera</t>
  </si>
  <si>
    <t>Buen gobierno para la regeneración democrática</t>
  </si>
  <si>
    <t>Impulsar los principios de un gobierno abierto, así como ampliar la digitalización de los servicios gubernamentales para facilitar su acceso a la población a través del uso de las nuevas tecnologías de la información y comunicación.</t>
  </si>
  <si>
    <t>Gestión de convenios de donativos realizados</t>
  </si>
  <si>
    <t>Convenio</t>
  </si>
  <si>
    <t>Total de indicadores</t>
  </si>
  <si>
    <t xml:space="preserve">Ampliar y diversificar la oferta educativa en todas las regiones del estado, para garantizar el derecho a la educación a toda la poblacion.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</si>
</sst>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2" fillId="0" borderId="2" xfId="0" applyFont="1" applyBorder="1"/>
    <xf numFmtId="0" fontId="0" fillId="0" borderId="3" xfId="0" applyBorder="1" applyAlignment="1">
      <alignment wrapText="1"/>
    </xf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justify" wrapText="1"/>
    </xf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horizontal="left"/>
    </xf>
    <xf numFmtId="0" fontId="3" fillId="0" borderId="13" xfId="0" applyFont="1" applyBorder="1" applyAlignment="1">
      <alignment horizontal="justify" wrapText="1"/>
    </xf>
    <xf numFmtId="0" fontId="3" fillId="0" borderId="14" xfId="0" applyFont="1" applyBorder="1"/>
    <xf numFmtId="0" fontId="5" fillId="0" borderId="13" xfId="0" applyFont="1" applyBorder="1" applyAlignment="1">
      <alignment horizontal="left" vertical="top" wrapText="1"/>
    </xf>
    <xf numFmtId="9" fontId="3" fillId="0" borderId="13" xfId="0" applyNumberFormat="1" applyFont="1" applyBorder="1"/>
    <xf numFmtId="9" fontId="3" fillId="0" borderId="14" xfId="0" applyNumberFormat="1" applyFont="1" applyBorder="1"/>
    <xf numFmtId="9" fontId="3" fillId="0" borderId="13" xfId="1" applyFont="1" applyFill="1" applyBorder="1"/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/>
    </xf>
    <xf numFmtId="0" fontId="8" fillId="0" borderId="13" xfId="0" applyFont="1" applyBorder="1" applyAlignment="1">
      <alignment horizontal="justify" wrapText="1"/>
    </xf>
    <xf numFmtId="0" fontId="9" fillId="0" borderId="13" xfId="0" applyFont="1" applyBorder="1" applyAlignment="1">
      <alignment horizontal="left" vertical="top"/>
    </xf>
    <xf numFmtId="0" fontId="9" fillId="0" borderId="13" xfId="0" applyFont="1" applyBorder="1" applyAlignment="1">
      <alignment horizontal="left"/>
    </xf>
    <xf numFmtId="0" fontId="6" fillId="0" borderId="13" xfId="0" applyFont="1" applyBorder="1" applyAlignment="1">
      <alignment horizontal="justify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3" fillId="0" borderId="11" xfId="0" applyNumberFormat="1" applyFont="1" applyBorder="1"/>
    <xf numFmtId="9" fontId="3" fillId="0" borderId="11" xfId="1" applyFont="1" applyFill="1" applyBorder="1"/>
    <xf numFmtId="3" fontId="3" fillId="0" borderId="0" xfId="0" applyNumberFormat="1" applyFont="1"/>
    <xf numFmtId="1" fontId="3" fillId="0" borderId="13" xfId="0" applyNumberFormat="1" applyFont="1" applyBorder="1"/>
    <xf numFmtId="1" fontId="3" fillId="0" borderId="15" xfId="0" applyNumberFormat="1" applyFont="1" applyBorder="1"/>
    <xf numFmtId="1" fontId="3" fillId="0" borderId="0" xfId="0" applyNumberFormat="1" applyFont="1"/>
    <xf numFmtId="10" fontId="3" fillId="0" borderId="13" xfId="1" applyNumberFormat="1" applyFont="1" applyFill="1" applyBorder="1"/>
    <xf numFmtId="10" fontId="3" fillId="0" borderId="13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4" fontId="3" fillId="0" borderId="0" xfId="0" applyNumberFormat="1" applyFont="1"/>
    <xf numFmtId="4" fontId="3" fillId="0" borderId="13" xfId="0" applyNumberFormat="1" applyFont="1" applyBorder="1"/>
    <xf numFmtId="4" fontId="3" fillId="0" borderId="14" xfId="0" applyNumberFormat="1" applyFont="1" applyBorder="1"/>
    <xf numFmtId="0" fontId="5" fillId="0" borderId="0" xfId="0" applyFont="1" applyAlignment="1">
      <alignment horizontal="left" vertical="top"/>
    </xf>
    <xf numFmtId="10" fontId="3" fillId="0" borderId="0" xfId="0" applyNumberFormat="1" applyFont="1"/>
    <xf numFmtId="1" fontId="3" fillId="0" borderId="14" xfId="0" applyNumberFormat="1" applyFont="1" applyBorder="1"/>
    <xf numFmtId="10" fontId="3" fillId="0" borderId="14" xfId="0" applyNumberFormat="1" applyFont="1" applyBorder="1"/>
    <xf numFmtId="0" fontId="6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 wrapText="1"/>
    </xf>
    <xf numFmtId="10" fontId="3" fillId="0" borderId="14" xfId="1" applyNumberFormat="1" applyFont="1" applyFill="1" applyBorder="1"/>
    <xf numFmtId="9" fontId="3" fillId="0" borderId="14" xfId="1" applyFont="1" applyFill="1" applyBorder="1"/>
    <xf numFmtId="0" fontId="8" fillId="0" borderId="13" xfId="0" applyFont="1" applyBorder="1" applyAlignment="1">
      <alignment horizontal="justify" vertical="center" wrapText="1"/>
    </xf>
    <xf numFmtId="0" fontId="3" fillId="0" borderId="9" xfId="0" applyFont="1" applyBorder="1"/>
    <xf numFmtId="1" fontId="3" fillId="0" borderId="11" xfId="0" applyNumberFormat="1" applyFont="1" applyBorder="1"/>
    <xf numFmtId="1" fontId="3" fillId="0" borderId="9" xfId="0" applyNumberFormat="1" applyFont="1" applyBorder="1"/>
    <xf numFmtId="10" fontId="0" fillId="0" borderId="0" xfId="0" applyNumberFormat="1"/>
    <xf numFmtId="10" fontId="3" fillId="0" borderId="13" xfId="1" applyNumberFormat="1" applyFont="1" applyBorder="1"/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1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94B2-F5D6-4C65-B2CA-3828D9953A77}">
  <sheetPr>
    <tabColor rgb="FFFF0000"/>
    <pageSetUpPr fitToPage="1"/>
  </sheetPr>
  <dimension ref="A1:V63"/>
  <sheetViews>
    <sheetView tabSelected="1" topLeftCell="I1" zoomScale="120" zoomScaleNormal="120" workbookViewId="0">
      <pane ySplit="5" topLeftCell="A24" activePane="bottomLeft" state="frozen"/>
      <selection activeCell="C1" sqref="C1"/>
      <selection pane="bottomLeft" activeCell="V26" sqref="V26"/>
    </sheetView>
  </sheetViews>
  <sheetFormatPr baseColWidth="10" defaultRowHeight="15" x14ac:dyDescent="0.25"/>
  <cols>
    <col min="1" max="1" width="3.7109375" style="2" customWidth="1"/>
    <col min="2" max="2" width="2.42578125" style="2" customWidth="1"/>
    <col min="3" max="3" width="4.85546875" style="2" customWidth="1"/>
    <col min="4" max="4" width="5" style="2" customWidth="1"/>
    <col min="5" max="5" width="4.7109375" style="2" customWidth="1"/>
    <col min="6" max="6" width="5" style="2" customWidth="1"/>
    <col min="7" max="7" width="3" style="2" customWidth="1"/>
    <col min="8" max="8" width="28" style="3" customWidth="1"/>
    <col min="9" max="9" width="7.42578125" customWidth="1"/>
    <col min="10" max="10" width="7.5703125" customWidth="1"/>
    <col min="11" max="11" width="13" customWidth="1"/>
    <col min="12" max="12" width="10.85546875" customWidth="1"/>
    <col min="13" max="13" width="11.5703125" customWidth="1"/>
    <col min="14" max="14" width="11.28515625" customWidth="1"/>
    <col min="15" max="15" width="11.85546875" customWidth="1"/>
    <col min="16" max="16" width="10.85546875" bestFit="1" customWidth="1"/>
    <col min="17" max="17" width="5.28515625" hidden="1" customWidth="1"/>
    <col min="18" max="18" width="5.5703125" hidden="1" customWidth="1"/>
    <col min="19" max="19" width="5.85546875" hidden="1" customWidth="1"/>
    <col min="20" max="20" width="10.85546875" bestFit="1" customWidth="1"/>
    <col min="21" max="21" width="16.42578125" customWidth="1"/>
    <col min="22" max="22" width="16.140625" customWidth="1"/>
  </cols>
  <sheetData>
    <row r="1" spans="1:22" ht="15.75" thickBot="1" x14ac:dyDescent="0.3">
      <c r="A1" s="1" t="s">
        <v>0</v>
      </c>
    </row>
    <row r="2" spans="1:22" ht="15.75" thickBot="1" x14ac:dyDescent="0.3">
      <c r="A2" s="4" t="s">
        <v>1</v>
      </c>
      <c r="B2" s="5"/>
      <c r="C2" s="6"/>
      <c r="D2" s="7"/>
      <c r="E2" s="8"/>
      <c r="F2" s="8"/>
      <c r="G2" s="9" t="s">
        <v>2</v>
      </c>
      <c r="H2" s="10"/>
      <c r="I2" s="11"/>
      <c r="J2" s="11"/>
      <c r="K2" s="11"/>
      <c r="L2" s="11"/>
      <c r="M2" s="11"/>
      <c r="N2" s="11"/>
      <c r="O2" s="11"/>
    </row>
    <row r="3" spans="1:22" x14ac:dyDescent="0.25">
      <c r="A3" s="12" t="s">
        <v>3</v>
      </c>
      <c r="B3" s="13"/>
      <c r="C3" s="13"/>
      <c r="D3" s="13"/>
      <c r="E3" s="13"/>
      <c r="F3" s="13"/>
      <c r="G3" s="13"/>
      <c r="H3" s="13"/>
      <c r="K3" s="14"/>
      <c r="L3" s="14"/>
      <c r="M3" s="14"/>
      <c r="N3" s="14"/>
    </row>
    <row r="4" spans="1:22" ht="16.5" customHeight="1" x14ac:dyDescent="0.25">
      <c r="A4" s="75" t="s">
        <v>4</v>
      </c>
      <c r="B4" s="75" t="s">
        <v>5</v>
      </c>
      <c r="C4" s="75" t="s">
        <v>6</v>
      </c>
      <c r="D4" s="82" t="s">
        <v>7</v>
      </c>
      <c r="E4" s="75" t="s">
        <v>8</v>
      </c>
      <c r="F4" s="82" t="s">
        <v>9</v>
      </c>
      <c r="G4" s="82" t="s">
        <v>10</v>
      </c>
      <c r="H4" s="92" t="s">
        <v>11</v>
      </c>
      <c r="I4" s="75" t="s">
        <v>12</v>
      </c>
      <c r="J4" s="75" t="s">
        <v>13</v>
      </c>
      <c r="K4" s="77" t="s">
        <v>14</v>
      </c>
      <c r="L4" s="78"/>
      <c r="M4" s="78"/>
      <c r="N4" s="78"/>
      <c r="O4" s="79"/>
      <c r="P4" s="80" t="s">
        <v>15</v>
      </c>
      <c r="Q4" s="81"/>
      <c r="R4" s="81"/>
      <c r="S4" s="81"/>
      <c r="T4" s="81"/>
      <c r="U4" s="81"/>
      <c r="V4" s="81"/>
    </row>
    <row r="5" spans="1:22" s="14" customFormat="1" ht="36" customHeight="1" x14ac:dyDescent="0.25">
      <c r="A5" s="76"/>
      <c r="B5" s="76"/>
      <c r="C5" s="76"/>
      <c r="D5" s="83"/>
      <c r="E5" s="76"/>
      <c r="F5" s="83"/>
      <c r="G5" s="83"/>
      <c r="H5" s="93"/>
      <c r="I5" s="76"/>
      <c r="J5" s="76"/>
      <c r="K5" s="15" t="s">
        <v>16</v>
      </c>
      <c r="L5" s="15" t="s">
        <v>17</v>
      </c>
      <c r="M5" s="15" t="s">
        <v>18</v>
      </c>
      <c r="N5" s="15" t="s">
        <v>19</v>
      </c>
      <c r="O5" s="16" t="s">
        <v>20</v>
      </c>
      <c r="P5" s="15" t="s">
        <v>17</v>
      </c>
      <c r="Q5" s="15" t="s">
        <v>18</v>
      </c>
      <c r="R5" s="15" t="s">
        <v>19</v>
      </c>
      <c r="S5" s="15" t="s">
        <v>20</v>
      </c>
      <c r="T5" s="15" t="s">
        <v>21</v>
      </c>
      <c r="U5" s="17" t="s">
        <v>22</v>
      </c>
      <c r="V5" s="17" t="s">
        <v>23</v>
      </c>
    </row>
    <row r="6" spans="1:22" s="2" customFormat="1" ht="11.25" x14ac:dyDescent="0.2">
      <c r="A6" s="18">
        <v>100</v>
      </c>
      <c r="B6" s="18"/>
      <c r="C6" s="18"/>
      <c r="D6" s="18"/>
      <c r="E6" s="18"/>
      <c r="F6" s="18"/>
      <c r="G6" s="19"/>
      <c r="H6" s="20" t="s">
        <v>24</v>
      </c>
      <c r="I6" s="21"/>
      <c r="J6" s="21"/>
      <c r="K6" s="21"/>
      <c r="L6" s="21"/>
      <c r="M6" s="21"/>
      <c r="N6" s="21"/>
      <c r="O6" s="22"/>
      <c r="P6" s="23"/>
      <c r="Q6" s="23"/>
      <c r="R6" s="23"/>
      <c r="S6" s="23"/>
      <c r="T6" s="24"/>
      <c r="U6" s="25"/>
      <c r="V6" s="25"/>
    </row>
    <row r="7" spans="1:22" s="2" customFormat="1" ht="11.25" x14ac:dyDescent="0.2">
      <c r="A7" s="26"/>
      <c r="B7" s="26">
        <v>1</v>
      </c>
      <c r="C7" s="26"/>
      <c r="D7" s="26"/>
      <c r="E7" s="26"/>
      <c r="F7" s="26"/>
      <c r="G7" s="27"/>
      <c r="H7" s="28" t="s">
        <v>25</v>
      </c>
      <c r="I7" s="23"/>
      <c r="J7" s="23"/>
      <c r="K7" s="23"/>
      <c r="L7" s="23"/>
      <c r="M7" s="23"/>
      <c r="N7" s="23"/>
      <c r="O7" s="29"/>
      <c r="P7" s="23"/>
      <c r="Q7" s="23"/>
      <c r="R7" s="23"/>
      <c r="S7" s="23"/>
      <c r="T7" s="23"/>
      <c r="U7" s="23"/>
      <c r="V7" s="23"/>
    </row>
    <row r="8" spans="1:22" s="2" customFormat="1" ht="22.5" x14ac:dyDescent="0.2">
      <c r="A8" s="26"/>
      <c r="B8" s="26"/>
      <c r="C8" s="26">
        <v>1</v>
      </c>
      <c r="D8" s="26"/>
      <c r="E8" s="26"/>
      <c r="F8" s="26"/>
      <c r="G8" s="27"/>
      <c r="H8" s="28" t="s">
        <v>26</v>
      </c>
      <c r="I8" s="23"/>
      <c r="J8" s="23"/>
      <c r="K8" s="23"/>
      <c r="L8" s="23"/>
      <c r="M8" s="23"/>
      <c r="N8" s="23"/>
      <c r="O8" s="29"/>
      <c r="P8" s="23"/>
      <c r="Q8" s="23"/>
      <c r="R8" s="23"/>
      <c r="S8" s="23"/>
      <c r="T8" s="23"/>
      <c r="U8" s="23"/>
      <c r="V8" s="23"/>
    </row>
    <row r="9" spans="1:22" s="2" customFormat="1" ht="45" x14ac:dyDescent="0.2">
      <c r="A9" s="26"/>
      <c r="B9" s="26"/>
      <c r="C9" s="26"/>
      <c r="D9" s="30">
        <v>1.2</v>
      </c>
      <c r="E9" s="26"/>
      <c r="F9" s="26"/>
      <c r="G9" s="27"/>
      <c r="H9" s="28" t="s">
        <v>85</v>
      </c>
      <c r="I9" s="23"/>
      <c r="J9" s="23"/>
      <c r="K9" s="23"/>
      <c r="L9" s="23"/>
      <c r="M9" s="23"/>
      <c r="N9" s="23"/>
      <c r="O9" s="29"/>
      <c r="P9" s="23"/>
      <c r="Q9" s="23"/>
      <c r="R9" s="23"/>
      <c r="S9" s="23"/>
      <c r="T9" s="23"/>
      <c r="U9" s="23"/>
      <c r="V9" s="23"/>
    </row>
    <row r="10" spans="1:22" s="2" customFormat="1" ht="11.25" x14ac:dyDescent="0.2">
      <c r="A10" s="26"/>
      <c r="B10" s="26"/>
      <c r="C10" s="26"/>
      <c r="D10" s="26"/>
      <c r="E10" s="26" t="s">
        <v>27</v>
      </c>
      <c r="F10" s="26"/>
      <c r="G10" s="27"/>
      <c r="H10" s="28" t="s">
        <v>28</v>
      </c>
      <c r="I10" s="23"/>
      <c r="J10" s="23"/>
      <c r="K10" s="23"/>
      <c r="L10" s="23"/>
      <c r="M10" s="23"/>
      <c r="N10" s="23"/>
      <c r="O10" s="29"/>
      <c r="P10" s="23"/>
      <c r="Q10" s="23"/>
      <c r="R10" s="23"/>
      <c r="S10" s="23"/>
      <c r="T10" s="23"/>
      <c r="U10" s="23"/>
      <c r="V10" s="23"/>
    </row>
    <row r="11" spans="1:22" s="2" customFormat="1" ht="11.25" x14ac:dyDescent="0.2">
      <c r="A11" s="26"/>
      <c r="B11" s="26"/>
      <c r="C11" s="26"/>
      <c r="D11" s="26"/>
      <c r="E11" s="26"/>
      <c r="F11" s="26">
        <v>287</v>
      </c>
      <c r="G11" s="27"/>
      <c r="H11" s="28" t="s">
        <v>29</v>
      </c>
      <c r="I11" s="23"/>
      <c r="J11" s="23"/>
      <c r="K11" s="23"/>
      <c r="L11" s="23"/>
      <c r="M11" s="23"/>
      <c r="N11" s="23"/>
      <c r="O11" s="29"/>
      <c r="P11" s="23"/>
      <c r="Q11" s="23"/>
      <c r="R11" s="23"/>
      <c r="S11" s="23"/>
      <c r="T11" s="23"/>
      <c r="U11" s="23"/>
      <c r="V11" s="23"/>
    </row>
    <row r="12" spans="1:22" s="2" customFormat="1" ht="11.25" x14ac:dyDescent="0.2">
      <c r="A12" s="26"/>
      <c r="B12" s="26"/>
      <c r="C12" s="26"/>
      <c r="D12" s="26"/>
      <c r="E12" s="26"/>
      <c r="F12" s="26"/>
      <c r="G12" s="27">
        <v>1</v>
      </c>
      <c r="H12" s="28" t="s">
        <v>30</v>
      </c>
      <c r="I12" s="23" t="s">
        <v>31</v>
      </c>
      <c r="J12" s="23" t="s">
        <v>32</v>
      </c>
      <c r="K12" s="23">
        <f>SUM(L12:O12)</f>
        <v>4</v>
      </c>
      <c r="L12" s="23">
        <v>1</v>
      </c>
      <c r="M12" s="23">
        <v>1</v>
      </c>
      <c r="N12" s="23">
        <v>1</v>
      </c>
      <c r="O12" s="29">
        <v>1</v>
      </c>
      <c r="P12" s="23">
        <v>1</v>
      </c>
      <c r="Q12" s="23"/>
      <c r="R12" s="23"/>
      <c r="S12" s="23"/>
      <c r="T12" s="23">
        <f>SUM(P12:S12)</f>
        <v>1</v>
      </c>
      <c r="U12" s="23">
        <f>P12/L12</f>
        <v>1</v>
      </c>
      <c r="V12" s="31">
        <f>T12/K12</f>
        <v>0.25</v>
      </c>
    </row>
    <row r="13" spans="1:22" s="2" customFormat="1" ht="33.75" x14ac:dyDescent="0.2">
      <c r="A13" s="26"/>
      <c r="B13" s="26"/>
      <c r="C13" s="26"/>
      <c r="D13" s="26"/>
      <c r="E13" s="26"/>
      <c r="F13" s="26"/>
      <c r="G13" s="27">
        <v>2</v>
      </c>
      <c r="H13" s="28" t="s">
        <v>33</v>
      </c>
      <c r="I13" s="23" t="s">
        <v>34</v>
      </c>
      <c r="J13" s="23" t="s">
        <v>32</v>
      </c>
      <c r="K13" s="31">
        <v>1</v>
      </c>
      <c r="L13" s="31">
        <v>1</v>
      </c>
      <c r="M13" s="31">
        <v>1</v>
      </c>
      <c r="N13" s="31">
        <v>1</v>
      </c>
      <c r="O13" s="32">
        <v>1</v>
      </c>
      <c r="P13" s="33">
        <v>1</v>
      </c>
      <c r="Q13" s="23"/>
      <c r="R13" s="23"/>
      <c r="S13" s="23"/>
      <c r="T13" s="33">
        <v>1</v>
      </c>
      <c r="U13" s="33">
        <v>1</v>
      </c>
      <c r="V13" s="33">
        <v>1</v>
      </c>
    </row>
    <row r="14" spans="1:22" s="2" customFormat="1" ht="11.25" x14ac:dyDescent="0.2">
      <c r="A14" s="26">
        <v>100</v>
      </c>
      <c r="B14" s="30">
        <v>1</v>
      </c>
      <c r="C14" s="26"/>
      <c r="D14" s="26"/>
      <c r="E14" s="26"/>
      <c r="F14" s="26"/>
      <c r="G14" s="27"/>
      <c r="H14" s="28" t="s">
        <v>35</v>
      </c>
      <c r="I14" s="23"/>
      <c r="J14" s="23"/>
      <c r="K14" s="23"/>
      <c r="L14" s="23"/>
      <c r="M14" s="23"/>
      <c r="N14" s="23"/>
      <c r="O14" s="29"/>
      <c r="P14" s="23"/>
      <c r="Q14" s="23"/>
      <c r="R14" s="23"/>
      <c r="S14" s="23"/>
      <c r="T14" s="23"/>
      <c r="U14" s="23"/>
      <c r="V14" s="23"/>
    </row>
    <row r="15" spans="1:22" s="2" customFormat="1" ht="22.5" x14ac:dyDescent="0.2">
      <c r="A15" s="26"/>
      <c r="B15" s="26"/>
      <c r="C15" s="30">
        <v>3</v>
      </c>
      <c r="D15" s="26"/>
      <c r="E15" s="26"/>
      <c r="F15" s="26"/>
      <c r="G15" s="27"/>
      <c r="H15" s="28" t="s">
        <v>36</v>
      </c>
      <c r="I15" s="23"/>
      <c r="J15" s="23"/>
      <c r="K15" s="23"/>
      <c r="L15" s="23"/>
      <c r="M15" s="23"/>
      <c r="N15" s="23"/>
      <c r="O15" s="29"/>
      <c r="P15" s="23"/>
      <c r="Q15" s="23"/>
      <c r="R15" s="23"/>
      <c r="S15" s="23"/>
      <c r="T15" s="23"/>
      <c r="U15" s="23"/>
      <c r="V15" s="23"/>
    </row>
    <row r="16" spans="1:22" s="2" customFormat="1" ht="78.75" x14ac:dyDescent="0.2">
      <c r="A16" s="26"/>
      <c r="B16" s="26"/>
      <c r="C16" s="26"/>
      <c r="D16" s="30">
        <v>3.5</v>
      </c>
      <c r="E16" s="26"/>
      <c r="F16" s="26"/>
      <c r="G16" s="27"/>
      <c r="H16" s="28" t="s">
        <v>37</v>
      </c>
      <c r="I16" s="23"/>
      <c r="J16" s="23"/>
      <c r="K16" s="23"/>
      <c r="L16" s="23"/>
      <c r="M16" s="23"/>
      <c r="N16" s="23"/>
      <c r="O16" s="29"/>
      <c r="P16" s="23"/>
      <c r="Q16" s="23"/>
      <c r="R16" s="23"/>
      <c r="S16" s="23"/>
      <c r="T16" s="23"/>
      <c r="U16" s="23"/>
      <c r="V16" s="23"/>
    </row>
    <row r="17" spans="1:22" s="2" customFormat="1" ht="12" x14ac:dyDescent="0.2">
      <c r="A17" s="26"/>
      <c r="B17" s="26"/>
      <c r="C17" s="26"/>
      <c r="D17" s="26"/>
      <c r="E17" s="34" t="s">
        <v>27</v>
      </c>
      <c r="F17" s="34"/>
      <c r="G17" s="35"/>
      <c r="H17" s="36" t="s">
        <v>28</v>
      </c>
      <c r="I17" s="23"/>
      <c r="J17" s="23"/>
      <c r="K17" s="23"/>
      <c r="L17" s="23"/>
      <c r="M17" s="23"/>
      <c r="N17" s="23"/>
      <c r="O17" s="29"/>
      <c r="P17" s="23"/>
      <c r="Q17" s="23"/>
      <c r="R17" s="23"/>
      <c r="S17" s="23"/>
      <c r="T17" s="23"/>
      <c r="U17" s="23"/>
      <c r="V17" s="23"/>
    </row>
    <row r="18" spans="1:22" s="2" customFormat="1" ht="11.25" x14ac:dyDescent="0.2">
      <c r="A18" s="26"/>
      <c r="B18" s="26"/>
      <c r="C18" s="26"/>
      <c r="D18" s="26"/>
      <c r="E18" s="26"/>
      <c r="F18" s="37">
        <v>287</v>
      </c>
      <c r="G18" s="38"/>
      <c r="H18" s="39" t="s">
        <v>29</v>
      </c>
      <c r="I18" s="23"/>
      <c r="J18" s="23"/>
      <c r="K18" s="23"/>
      <c r="L18" s="23"/>
      <c r="M18" s="23"/>
      <c r="N18" s="23"/>
      <c r="O18" s="29"/>
      <c r="P18" s="23"/>
      <c r="Q18" s="23"/>
      <c r="R18" s="23"/>
      <c r="S18" s="23"/>
      <c r="T18" s="23"/>
      <c r="U18" s="23"/>
      <c r="V18" s="23"/>
    </row>
    <row r="19" spans="1:22" s="2" customFormat="1" ht="11.25" x14ac:dyDescent="0.2">
      <c r="A19" s="40"/>
      <c r="B19" s="40"/>
      <c r="C19" s="40"/>
      <c r="D19" s="40"/>
      <c r="E19" s="40"/>
      <c r="F19" s="40"/>
      <c r="G19" s="41">
        <v>3</v>
      </c>
      <c r="H19" s="42" t="s">
        <v>38</v>
      </c>
      <c r="I19" s="43" t="s">
        <v>31</v>
      </c>
      <c r="J19" s="43" t="s">
        <v>32</v>
      </c>
      <c r="K19" s="44">
        <v>5</v>
      </c>
      <c r="L19" s="44">
        <v>1</v>
      </c>
      <c r="M19" s="44">
        <v>1</v>
      </c>
      <c r="N19" s="44">
        <v>1</v>
      </c>
      <c r="O19" s="45">
        <v>2</v>
      </c>
      <c r="P19" s="43">
        <v>1</v>
      </c>
      <c r="Q19" s="43"/>
      <c r="R19" s="43"/>
      <c r="S19" s="43"/>
      <c r="T19" s="43">
        <f>SUM(P19:S19)</f>
        <v>1</v>
      </c>
      <c r="U19" s="46">
        <v>1</v>
      </c>
      <c r="V19" s="47">
        <f>(+T19/K19)*1</f>
        <v>0.2</v>
      </c>
    </row>
    <row r="20" spans="1:22" s="2" customFormat="1" ht="11.25" x14ac:dyDescent="0.2">
      <c r="A20" s="26">
        <v>200</v>
      </c>
      <c r="B20" s="26"/>
      <c r="C20" s="26"/>
      <c r="D20" s="26"/>
      <c r="E20" s="26"/>
      <c r="F20" s="26"/>
      <c r="G20" s="27"/>
      <c r="H20" s="39" t="s">
        <v>39</v>
      </c>
      <c r="I20" s="23"/>
      <c r="J20" s="23"/>
      <c r="K20" s="23"/>
      <c r="L20" s="23"/>
      <c r="M20" s="23"/>
      <c r="N20" s="23"/>
      <c r="O20" s="29"/>
      <c r="P20" s="23"/>
      <c r="Q20" s="23"/>
      <c r="R20" s="23"/>
      <c r="S20" s="23"/>
      <c r="T20" s="23"/>
      <c r="U20" s="23"/>
      <c r="V20" s="23"/>
    </row>
    <row r="21" spans="1:22" s="2" customFormat="1" ht="11.25" x14ac:dyDescent="0.2">
      <c r="A21" s="26"/>
      <c r="B21" s="26">
        <v>1</v>
      </c>
      <c r="C21" s="26"/>
      <c r="D21" s="26"/>
      <c r="E21" s="26"/>
      <c r="F21" s="26"/>
      <c r="G21" s="27"/>
      <c r="H21" s="28" t="s">
        <v>25</v>
      </c>
      <c r="I21" s="23"/>
      <c r="J21" s="23"/>
      <c r="K21" s="23"/>
      <c r="L21" s="23"/>
      <c r="M21" s="23"/>
      <c r="N21" s="23"/>
      <c r="O21" s="29"/>
      <c r="P21" s="23"/>
      <c r="Q21" s="23"/>
      <c r="R21" s="23"/>
      <c r="S21" s="23"/>
      <c r="T21" s="23"/>
      <c r="U21" s="23"/>
      <c r="V21" s="23"/>
    </row>
    <row r="22" spans="1:22" s="2" customFormat="1" ht="22.5" x14ac:dyDescent="0.2">
      <c r="A22" s="26"/>
      <c r="B22" s="26"/>
      <c r="C22" s="26">
        <v>1</v>
      </c>
      <c r="D22" s="26"/>
      <c r="E22" s="26"/>
      <c r="F22" s="26"/>
      <c r="G22" s="27"/>
      <c r="H22" s="28" t="s">
        <v>26</v>
      </c>
      <c r="I22" s="23"/>
      <c r="J22" s="23"/>
      <c r="K22" s="23"/>
      <c r="L22" s="23"/>
      <c r="M22" s="23"/>
      <c r="N22" s="23"/>
      <c r="O22" s="29"/>
      <c r="P22" s="23"/>
      <c r="Q22" s="23"/>
      <c r="R22" s="23"/>
      <c r="S22" s="23"/>
      <c r="T22" s="23"/>
      <c r="U22" s="23"/>
      <c r="V22" s="23"/>
    </row>
    <row r="23" spans="1:22" s="2" customFormat="1" ht="56.25" x14ac:dyDescent="0.2">
      <c r="A23" s="26"/>
      <c r="B23" s="26"/>
      <c r="C23" s="26"/>
      <c r="D23" s="30">
        <v>1.5</v>
      </c>
      <c r="E23" s="26"/>
      <c r="F23" s="26"/>
      <c r="G23" s="27"/>
      <c r="H23" s="28" t="s">
        <v>40</v>
      </c>
      <c r="I23" s="23"/>
      <c r="J23" s="23"/>
      <c r="K23" s="23"/>
      <c r="L23" s="23"/>
      <c r="M23" s="23"/>
      <c r="N23" s="23"/>
      <c r="O23" s="29"/>
      <c r="P23" s="23"/>
      <c r="Q23" s="23"/>
      <c r="R23" s="23"/>
      <c r="S23" s="23"/>
      <c r="T23" s="23"/>
      <c r="U23" s="23"/>
      <c r="V23" s="23"/>
    </row>
    <row r="24" spans="1:22" s="2" customFormat="1" ht="12" x14ac:dyDescent="0.2">
      <c r="A24" s="26"/>
      <c r="B24" s="26"/>
      <c r="C24" s="26"/>
      <c r="D24" s="26"/>
      <c r="E24" s="26" t="s">
        <v>27</v>
      </c>
      <c r="F24" s="26"/>
      <c r="G24" s="27"/>
      <c r="H24" s="36" t="s">
        <v>28</v>
      </c>
      <c r="I24" s="23"/>
      <c r="J24" s="23"/>
      <c r="K24" s="23"/>
      <c r="L24" s="23"/>
      <c r="M24" s="23"/>
      <c r="N24" s="23"/>
      <c r="O24" s="29"/>
      <c r="P24" s="23"/>
      <c r="Q24" s="23"/>
      <c r="R24" s="23"/>
      <c r="S24" s="23"/>
      <c r="T24" s="23"/>
      <c r="U24" s="23"/>
      <c r="V24" s="23"/>
    </row>
    <row r="25" spans="1:22" s="2" customFormat="1" ht="11.25" x14ac:dyDescent="0.2">
      <c r="A25" s="26"/>
      <c r="B25" s="26"/>
      <c r="C25" s="26"/>
      <c r="D25" s="26"/>
      <c r="E25" s="26"/>
      <c r="F25" s="37">
        <v>907</v>
      </c>
      <c r="G25" s="27"/>
      <c r="H25" s="39" t="s">
        <v>28</v>
      </c>
      <c r="I25" s="23"/>
      <c r="J25" s="23"/>
      <c r="K25" s="48"/>
      <c r="L25" s="49"/>
      <c r="M25" s="50"/>
      <c r="N25" s="49"/>
      <c r="O25" s="51"/>
      <c r="P25" s="23"/>
      <c r="Q25" s="23"/>
      <c r="R25" s="23"/>
      <c r="S25" s="23"/>
      <c r="T25" s="23"/>
      <c r="U25" s="23"/>
      <c r="V25" s="23"/>
    </row>
    <row r="26" spans="1:22" s="2" customFormat="1" ht="33.75" x14ac:dyDescent="0.2">
      <c r="A26" s="26"/>
      <c r="B26" s="26"/>
      <c r="C26" s="26"/>
      <c r="D26" s="26"/>
      <c r="E26" s="26"/>
      <c r="F26" s="26"/>
      <c r="G26" s="27">
        <v>4</v>
      </c>
      <c r="H26" s="28" t="s">
        <v>41</v>
      </c>
      <c r="I26" s="23" t="s">
        <v>42</v>
      </c>
      <c r="J26" s="23" t="s">
        <v>32</v>
      </c>
      <c r="K26" s="31">
        <f>41223/82446</f>
        <v>0.5</v>
      </c>
      <c r="L26" s="52">
        <f>401/L27</f>
        <v>0.50062421972534332</v>
      </c>
      <c r="M26" s="53">
        <f>(36143/72287)</f>
        <v>0.49999308312697993</v>
      </c>
      <c r="N26" s="53">
        <f>211/423</f>
        <v>0.49881796690307328</v>
      </c>
      <c r="O26" s="62">
        <f>4468/8935</f>
        <v>0.50005595970900951</v>
      </c>
      <c r="P26" s="74">
        <f>375/638</f>
        <v>0.58777429467084641</v>
      </c>
      <c r="Q26" s="53"/>
      <c r="R26" s="53"/>
      <c r="S26" s="53"/>
      <c r="T26" s="52">
        <f t="shared" ref="T26:T31" si="0">SUM(P26:S26)</f>
        <v>0.58777429467084641</v>
      </c>
      <c r="U26" s="52">
        <f>P26/L26</f>
        <v>1.1740828180332867</v>
      </c>
      <c r="V26" s="53">
        <f>T26/K26</f>
        <v>1.1755485893416928</v>
      </c>
    </row>
    <row r="27" spans="1:22" s="2" customFormat="1" ht="22.5" x14ac:dyDescent="0.2">
      <c r="A27" s="26"/>
      <c r="B27" s="26"/>
      <c r="C27" s="26"/>
      <c r="D27" s="26"/>
      <c r="E27" s="26"/>
      <c r="F27" s="26"/>
      <c r="G27" s="27">
        <v>5</v>
      </c>
      <c r="H27" s="28" t="s">
        <v>43</v>
      </c>
      <c r="I27" s="23" t="s">
        <v>44</v>
      </c>
      <c r="J27" s="23" t="s">
        <v>32</v>
      </c>
      <c r="K27" s="54">
        <v>82446</v>
      </c>
      <c r="L27" s="54">
        <v>801</v>
      </c>
      <c r="M27" s="54">
        <v>72287</v>
      </c>
      <c r="N27" s="54">
        <v>423</v>
      </c>
      <c r="O27" s="55">
        <v>8935</v>
      </c>
      <c r="P27" s="23">
        <v>638</v>
      </c>
      <c r="Q27" s="23"/>
      <c r="R27" s="23"/>
      <c r="S27" s="23"/>
      <c r="T27" s="23">
        <f t="shared" si="0"/>
        <v>638</v>
      </c>
      <c r="U27" s="53">
        <f t="shared" ref="U27:U29" si="1">P27/L27</f>
        <v>0.79650436953807735</v>
      </c>
      <c r="V27" s="53">
        <f>+T27/K27</f>
        <v>7.7383984668752881E-3</v>
      </c>
    </row>
    <row r="28" spans="1:22" s="2" customFormat="1" ht="22.5" x14ac:dyDescent="0.2">
      <c r="A28" s="26"/>
      <c r="B28" s="26"/>
      <c r="C28" s="26"/>
      <c r="D28" s="26"/>
      <c r="E28" s="26"/>
      <c r="G28" s="27">
        <v>6</v>
      </c>
      <c r="H28" s="28" t="s">
        <v>45</v>
      </c>
      <c r="I28" s="23" t="s">
        <v>46</v>
      </c>
      <c r="J28" s="23" t="s">
        <v>32</v>
      </c>
      <c r="K28" s="56">
        <f>SUM(L28:O28)</f>
        <v>400695895</v>
      </c>
      <c r="L28" s="57">
        <v>2224007.7599999998</v>
      </c>
      <c r="M28" s="57">
        <v>235799007.75999999</v>
      </c>
      <c r="N28" s="57">
        <v>64499871.5</v>
      </c>
      <c r="O28" s="58">
        <v>98173007.980000004</v>
      </c>
      <c r="P28" s="57">
        <v>441213.94</v>
      </c>
      <c r="Q28" s="23"/>
      <c r="R28" s="23"/>
      <c r="S28" s="23"/>
      <c r="T28" s="57">
        <f t="shared" si="0"/>
        <v>441213.94</v>
      </c>
      <c r="U28" s="53">
        <f t="shared" si="1"/>
        <v>0.19838687073645825</v>
      </c>
      <c r="V28" s="53">
        <f>+T28/K28</f>
        <v>1.1011191916503163E-3</v>
      </c>
    </row>
    <row r="29" spans="1:22" s="2" customFormat="1" ht="22.5" x14ac:dyDescent="0.2">
      <c r="A29" s="26"/>
      <c r="B29" s="26"/>
      <c r="C29" s="26"/>
      <c r="D29" s="26"/>
      <c r="E29" s="26"/>
      <c r="F29" s="26"/>
      <c r="G29" s="27">
        <v>7</v>
      </c>
      <c r="H29" s="28" t="s">
        <v>47</v>
      </c>
      <c r="I29" s="23" t="s">
        <v>46</v>
      </c>
      <c r="J29" s="23" t="s">
        <v>32</v>
      </c>
      <c r="K29" s="56">
        <f>SUM(L29:O29)</f>
        <v>118389217</v>
      </c>
      <c r="L29" s="57">
        <v>390601.41</v>
      </c>
      <c r="M29" s="57">
        <v>390601.41000000003</v>
      </c>
      <c r="N29" s="57">
        <v>130200.47</v>
      </c>
      <c r="O29" s="58">
        <v>117477813.70999999</v>
      </c>
      <c r="P29" s="57">
        <v>3309769.61</v>
      </c>
      <c r="Q29" s="23"/>
      <c r="R29" s="23"/>
      <c r="S29" s="23"/>
      <c r="T29" s="57">
        <f t="shared" si="0"/>
        <v>3309769.61</v>
      </c>
      <c r="U29" s="53">
        <f t="shared" si="1"/>
        <v>8.4735219209782162</v>
      </c>
      <c r="V29" s="53">
        <f>+T29/K29</f>
        <v>2.7956681308230966E-2</v>
      </c>
    </row>
    <row r="30" spans="1:22" s="2" customFormat="1" ht="22.5" x14ac:dyDescent="0.2">
      <c r="A30" s="26"/>
      <c r="B30" s="26"/>
      <c r="C30" s="26"/>
      <c r="D30" s="26"/>
      <c r="E30" s="26"/>
      <c r="F30" s="59"/>
      <c r="G30" s="27">
        <v>8</v>
      </c>
      <c r="H30" s="28" t="s">
        <v>48</v>
      </c>
      <c r="I30" s="23" t="s">
        <v>34</v>
      </c>
      <c r="J30" s="23" t="s">
        <v>49</v>
      </c>
      <c r="K30" s="53">
        <f>(82446/762245)</f>
        <v>0.1081620738738857</v>
      </c>
      <c r="L30" s="31">
        <v>0</v>
      </c>
      <c r="M30" s="31">
        <v>0</v>
      </c>
      <c r="N30" s="31">
        <v>0</v>
      </c>
      <c r="O30" s="60">
        <f>(82446/762245)</f>
        <v>0.1081620738738857</v>
      </c>
      <c r="P30" s="31">
        <v>0</v>
      </c>
      <c r="Q30" s="23"/>
      <c r="R30" s="23"/>
      <c r="S30" s="23"/>
      <c r="T30" s="31">
        <f t="shared" si="0"/>
        <v>0</v>
      </c>
      <c r="U30" s="31">
        <v>0</v>
      </c>
      <c r="V30" s="31">
        <f>+T30/K30</f>
        <v>0</v>
      </c>
    </row>
    <row r="31" spans="1:22" s="2" customFormat="1" ht="33.75" x14ac:dyDescent="0.2">
      <c r="A31" s="26"/>
      <c r="B31" s="26"/>
      <c r="C31" s="26"/>
      <c r="D31" s="26"/>
      <c r="E31" s="26"/>
      <c r="F31" s="59"/>
      <c r="G31" s="27">
        <v>9</v>
      </c>
      <c r="H31" s="28" t="s">
        <v>50</v>
      </c>
      <c r="I31" s="23" t="s">
        <v>34</v>
      </c>
      <c r="J31" s="23" t="s">
        <v>32</v>
      </c>
      <c r="K31" s="53">
        <v>1</v>
      </c>
      <c r="L31" s="53">
        <v>1</v>
      </c>
      <c r="M31" s="53">
        <v>1</v>
      </c>
      <c r="N31" s="53">
        <v>1</v>
      </c>
      <c r="O31" s="60">
        <v>1</v>
      </c>
      <c r="P31" s="53">
        <f>P28/L28</f>
        <v>0.19838687073645825</v>
      </c>
      <c r="Q31" s="23"/>
      <c r="R31" s="23"/>
      <c r="S31" s="23"/>
      <c r="T31" s="53">
        <f t="shared" si="0"/>
        <v>0.19838687073645825</v>
      </c>
      <c r="U31" s="53">
        <f>P28/L28</f>
        <v>0.19838687073645825</v>
      </c>
      <c r="V31" s="53">
        <f>T28/K28</f>
        <v>1.1011191916503163E-3</v>
      </c>
    </row>
    <row r="32" spans="1:22" s="2" customFormat="1" ht="11.25" x14ac:dyDescent="0.2">
      <c r="A32" s="26"/>
      <c r="B32" s="26"/>
      <c r="C32" s="26"/>
      <c r="D32" s="26"/>
      <c r="E32" s="26"/>
      <c r="F32" s="37">
        <v>908</v>
      </c>
      <c r="G32" s="38"/>
      <c r="H32" s="39" t="s">
        <v>51</v>
      </c>
      <c r="I32" s="23"/>
      <c r="J32" s="23"/>
      <c r="K32" s="23"/>
      <c r="L32" s="23"/>
      <c r="M32" s="23"/>
      <c r="N32" s="23"/>
      <c r="O32" s="29"/>
      <c r="P32" s="23"/>
      <c r="Q32" s="23"/>
      <c r="R32" s="23"/>
      <c r="S32" s="23"/>
      <c r="T32" s="23"/>
      <c r="U32" s="23"/>
      <c r="V32" s="23"/>
    </row>
    <row r="33" spans="1:22" s="2" customFormat="1" ht="22.5" x14ac:dyDescent="0.2">
      <c r="A33" s="26"/>
      <c r="B33" s="26"/>
      <c r="C33" s="26"/>
      <c r="D33" s="26"/>
      <c r="E33" s="26"/>
      <c r="F33" s="26"/>
      <c r="G33" s="27">
        <v>10</v>
      </c>
      <c r="H33" s="28" t="s">
        <v>52</v>
      </c>
      <c r="I33" s="23" t="s">
        <v>53</v>
      </c>
      <c r="J33" s="23" t="s">
        <v>32</v>
      </c>
      <c r="K33" s="53">
        <v>0.5</v>
      </c>
      <c r="L33" s="53">
        <f>2576/5152</f>
        <v>0.5</v>
      </c>
      <c r="M33" s="53">
        <f>2576/5152</f>
        <v>0.5</v>
      </c>
      <c r="N33" s="53">
        <f>3154/N35</f>
        <v>0.49992074813758125</v>
      </c>
      <c r="O33" s="60">
        <f>814/O35</f>
        <v>0.50061500615006149</v>
      </c>
      <c r="P33" s="53">
        <f>2706/4507</f>
        <v>0.6003993787441757</v>
      </c>
      <c r="Q33" s="53"/>
      <c r="R33" s="53"/>
      <c r="S33" s="53"/>
      <c r="T33" s="53">
        <f>SUM(P33:S33)</f>
        <v>0.6003993787441757</v>
      </c>
      <c r="U33" s="53">
        <f t="shared" ref="U33:U35" si="2">P33/L33</f>
        <v>1.2007987574883514</v>
      </c>
      <c r="V33" s="53">
        <f>T33/K33</f>
        <v>1.2007987574883514</v>
      </c>
    </row>
    <row r="34" spans="1:22" s="2" customFormat="1" ht="22.5" x14ac:dyDescent="0.2">
      <c r="A34" s="26"/>
      <c r="B34" s="26"/>
      <c r="C34" s="26"/>
      <c r="D34" s="26"/>
      <c r="E34" s="26"/>
      <c r="F34" s="26"/>
      <c r="G34" s="27">
        <v>11</v>
      </c>
      <c r="H34" s="28" t="s">
        <v>54</v>
      </c>
      <c r="I34" s="23" t="s">
        <v>46</v>
      </c>
      <c r="J34" s="23" t="s">
        <v>32</v>
      </c>
      <c r="K34" s="56">
        <v>140080295.24000001</v>
      </c>
      <c r="L34" s="57">
        <v>48692086.75</v>
      </c>
      <c r="M34" s="57">
        <v>14902968.98</v>
      </c>
      <c r="N34" s="57">
        <v>64128456.509999998</v>
      </c>
      <c r="O34" s="58">
        <v>12356783</v>
      </c>
      <c r="P34" s="57">
        <v>58229623.82</v>
      </c>
      <c r="Q34" s="57"/>
      <c r="R34" s="23"/>
      <c r="S34" s="23"/>
      <c r="T34" s="57">
        <f>SUM(P34:S34)</f>
        <v>58229623.82</v>
      </c>
      <c r="U34" s="53">
        <f t="shared" si="2"/>
        <v>1.1958744778996353</v>
      </c>
      <c r="V34" s="53">
        <f>+T34/K34</f>
        <v>0.41568747210473111</v>
      </c>
    </row>
    <row r="35" spans="1:22" s="2" customFormat="1" ht="11.25" x14ac:dyDescent="0.2">
      <c r="A35" s="26"/>
      <c r="B35" s="26"/>
      <c r="C35" s="26"/>
      <c r="D35" s="26"/>
      <c r="E35" s="26"/>
      <c r="F35" s="26"/>
      <c r="G35" s="27">
        <v>12</v>
      </c>
      <c r="H35" s="28" t="s">
        <v>55</v>
      </c>
      <c r="I35" s="23" t="s">
        <v>53</v>
      </c>
      <c r="J35" s="23" t="s">
        <v>32</v>
      </c>
      <c r="K35" s="54">
        <v>15000</v>
      </c>
      <c r="L35" s="49">
        <v>5152</v>
      </c>
      <c r="M35" s="49">
        <v>1913</v>
      </c>
      <c r="N35" s="49">
        <v>6309</v>
      </c>
      <c r="O35" s="61">
        <v>1626</v>
      </c>
      <c r="P35" s="23">
        <v>4507</v>
      </c>
      <c r="Q35" s="23"/>
      <c r="R35" s="23"/>
      <c r="S35" s="23"/>
      <c r="T35" s="23">
        <f>SUM(P35:S35)</f>
        <v>4507</v>
      </c>
      <c r="U35" s="53">
        <f t="shared" si="2"/>
        <v>0.87480590062111796</v>
      </c>
      <c r="V35" s="53">
        <f>+T35/K35</f>
        <v>0.30046666666666666</v>
      </c>
    </row>
    <row r="36" spans="1:22" s="2" customFormat="1" ht="22.5" x14ac:dyDescent="0.2">
      <c r="A36" s="26"/>
      <c r="B36" s="26"/>
      <c r="C36" s="26"/>
      <c r="D36" s="26"/>
      <c r="E36" s="26"/>
      <c r="F36" s="26"/>
      <c r="G36" s="27">
        <v>13</v>
      </c>
      <c r="H36" s="28" t="s">
        <v>56</v>
      </c>
      <c r="I36" s="23" t="s">
        <v>57</v>
      </c>
      <c r="J36" s="23" t="s">
        <v>49</v>
      </c>
      <c r="K36" s="53">
        <f>15000/762245</f>
        <v>1.967871222507199E-2</v>
      </c>
      <c r="L36" s="53">
        <v>0</v>
      </c>
      <c r="M36" s="53">
        <v>0</v>
      </c>
      <c r="N36" s="53">
        <v>0</v>
      </c>
      <c r="O36" s="62">
        <f>15000/762245</f>
        <v>1.967871222507199E-2</v>
      </c>
      <c r="P36" s="31">
        <v>0</v>
      </c>
      <c r="Q36" s="31"/>
      <c r="R36" s="31"/>
      <c r="S36" s="31"/>
      <c r="T36" s="31">
        <f>SUM(P36:S36)</f>
        <v>0</v>
      </c>
      <c r="U36" s="31">
        <v>0</v>
      </c>
      <c r="V36" s="53">
        <f>+T36/K36</f>
        <v>0</v>
      </c>
    </row>
    <row r="37" spans="1:22" s="2" customFormat="1" ht="22.5" x14ac:dyDescent="0.2">
      <c r="A37" s="26"/>
      <c r="B37" s="26"/>
      <c r="C37" s="26"/>
      <c r="D37" s="26"/>
      <c r="E37" s="26"/>
      <c r="F37" s="37">
        <v>488</v>
      </c>
      <c r="G37" s="27"/>
      <c r="H37" s="63" t="s">
        <v>58</v>
      </c>
      <c r="I37" s="64"/>
      <c r="J37" s="64"/>
      <c r="K37" s="64"/>
      <c r="L37" s="64"/>
      <c r="M37" s="64"/>
      <c r="N37" s="64"/>
      <c r="O37" s="65"/>
      <c r="P37" s="23"/>
      <c r="Q37" s="23"/>
      <c r="R37" s="23"/>
      <c r="S37" s="23"/>
      <c r="T37" s="23"/>
      <c r="U37" s="23"/>
      <c r="V37" s="23"/>
    </row>
    <row r="38" spans="1:22" s="2" customFormat="1" ht="11.25" x14ac:dyDescent="0.2">
      <c r="A38" s="26"/>
      <c r="B38" s="26"/>
      <c r="C38" s="26"/>
      <c r="D38" s="26"/>
      <c r="E38" s="26"/>
      <c r="F38" s="26"/>
      <c r="G38" s="27">
        <v>14</v>
      </c>
      <c r="H38" s="66" t="s">
        <v>59</v>
      </c>
      <c r="I38" s="23" t="s">
        <v>46</v>
      </c>
      <c r="J38" s="23" t="s">
        <v>32</v>
      </c>
      <c r="K38" s="56">
        <f>SUM(L38:O38)</f>
        <v>149999999.9969264</v>
      </c>
      <c r="L38" s="57">
        <v>39435436.609999999</v>
      </c>
      <c r="M38" s="57">
        <v>36821988.509999998</v>
      </c>
      <c r="N38" s="57">
        <v>36370343.189999998</v>
      </c>
      <c r="O38" s="58">
        <v>37372231.686926387</v>
      </c>
      <c r="P38" s="57">
        <v>32610104.199999999</v>
      </c>
      <c r="Q38" s="23"/>
      <c r="R38" s="23"/>
      <c r="S38" s="23"/>
      <c r="T38" s="57">
        <f>SUM(P38:S38)</f>
        <v>32610104.199999999</v>
      </c>
      <c r="U38" s="52">
        <f t="shared" ref="U38:U42" si="3">P38/L38</f>
        <v>0.82692387870585315</v>
      </c>
      <c r="V38" s="53">
        <f>(+T38/K38)</f>
        <v>0.21740069467112136</v>
      </c>
    </row>
    <row r="39" spans="1:22" s="2" customFormat="1" ht="22.5" x14ac:dyDescent="0.2">
      <c r="A39" s="26"/>
      <c r="B39" s="26"/>
      <c r="C39" s="26"/>
      <c r="D39" s="26"/>
      <c r="E39" s="26"/>
      <c r="F39" s="26"/>
      <c r="G39" s="27">
        <v>15</v>
      </c>
      <c r="H39" s="66" t="s">
        <v>60</v>
      </c>
      <c r="I39" s="23" t="s">
        <v>61</v>
      </c>
      <c r="J39" s="23" t="s">
        <v>32</v>
      </c>
      <c r="K39" s="54">
        <v>12000</v>
      </c>
      <c r="L39" s="54">
        <v>7407.6772948484977</v>
      </c>
      <c r="M39" s="54">
        <v>1410.4890994600164</v>
      </c>
      <c r="N39" s="54">
        <v>1464.0418157397157</v>
      </c>
      <c r="O39" s="55">
        <v>1717.791789951769</v>
      </c>
      <c r="P39" s="23">
        <v>6188</v>
      </c>
      <c r="Q39" s="23"/>
      <c r="R39" s="23"/>
      <c r="S39" s="23"/>
      <c r="T39" s="23">
        <f>SUM(P39:S39)</f>
        <v>6188</v>
      </c>
      <c r="U39" s="52">
        <f t="shared" si="3"/>
        <v>0.83534956420189976</v>
      </c>
      <c r="V39" s="52">
        <f>+T39/K39</f>
        <v>0.51566666666666672</v>
      </c>
    </row>
    <row r="40" spans="1:22" s="2" customFormat="1" ht="33.75" x14ac:dyDescent="0.2">
      <c r="A40" s="26"/>
      <c r="B40" s="26"/>
      <c r="C40" s="26"/>
      <c r="D40" s="26"/>
      <c r="E40" s="26"/>
      <c r="F40" s="26"/>
      <c r="G40" s="27">
        <v>16</v>
      </c>
      <c r="H40" s="66" t="s">
        <v>62</v>
      </c>
      <c r="I40" s="23" t="s">
        <v>46</v>
      </c>
      <c r="J40" s="23" t="s">
        <v>32</v>
      </c>
      <c r="K40" s="56">
        <v>38917319.999999985</v>
      </c>
      <c r="L40" s="57">
        <v>8389166.3798152693</v>
      </c>
      <c r="M40" s="57">
        <v>11135195.28185527</v>
      </c>
      <c r="N40" s="57">
        <v>9681465.4022547808</v>
      </c>
      <c r="O40" s="58">
        <v>9711492.9360746685</v>
      </c>
      <c r="P40" s="58">
        <v>8858310.2599999998</v>
      </c>
      <c r="Q40" s="23"/>
      <c r="R40" s="23"/>
      <c r="S40" s="23"/>
      <c r="T40" s="58">
        <f>SUM(P40:S40)</f>
        <v>8858310.2599999998</v>
      </c>
      <c r="U40" s="53">
        <f t="shared" si="3"/>
        <v>1.0559225862194739</v>
      </c>
      <c r="V40" s="53">
        <f>+T40/K40</f>
        <v>0.22761871218264781</v>
      </c>
    </row>
    <row r="41" spans="1:22" s="2" customFormat="1" ht="22.5" x14ac:dyDescent="0.2">
      <c r="A41" s="26"/>
      <c r="B41" s="26"/>
      <c r="C41" s="26"/>
      <c r="D41" s="26"/>
      <c r="E41" s="26"/>
      <c r="F41" s="26"/>
      <c r="G41" s="27">
        <v>17</v>
      </c>
      <c r="H41" s="66" t="s">
        <v>63</v>
      </c>
      <c r="I41" s="23" t="s">
        <v>34</v>
      </c>
      <c r="J41" s="23" t="s">
        <v>49</v>
      </c>
      <c r="K41" s="52">
        <f>SUM(L41:O41)</f>
        <v>0.18443639740892953</v>
      </c>
      <c r="L41" s="33">
        <v>0</v>
      </c>
      <c r="M41" s="33">
        <v>0</v>
      </c>
      <c r="N41" s="33">
        <v>0</v>
      </c>
      <c r="O41" s="67">
        <f>(150000000/813288494.61)</f>
        <v>0.18443639740892953</v>
      </c>
      <c r="P41" s="53">
        <v>0</v>
      </c>
      <c r="Q41" s="23"/>
      <c r="R41" s="23"/>
      <c r="S41" s="23"/>
      <c r="T41" s="53">
        <f>SUM(P41:S41)</f>
        <v>0</v>
      </c>
      <c r="U41" s="53">
        <v>0</v>
      </c>
      <c r="V41" s="53">
        <f>+T41/K41</f>
        <v>0</v>
      </c>
    </row>
    <row r="42" spans="1:22" s="2" customFormat="1" ht="22.5" x14ac:dyDescent="0.2">
      <c r="A42" s="26"/>
      <c r="B42" s="26"/>
      <c r="C42" s="26"/>
      <c r="D42" s="26"/>
      <c r="E42" s="26"/>
      <c r="F42" s="26"/>
      <c r="G42" s="27">
        <v>18</v>
      </c>
      <c r="H42" s="66" t="s">
        <v>64</v>
      </c>
      <c r="I42" s="23" t="s">
        <v>34</v>
      </c>
      <c r="J42" s="23" t="s">
        <v>32</v>
      </c>
      <c r="K42" s="33">
        <v>1</v>
      </c>
      <c r="L42" s="33">
        <v>1</v>
      </c>
      <c r="M42" s="33">
        <v>1</v>
      </c>
      <c r="N42" s="33">
        <v>1</v>
      </c>
      <c r="O42" s="68">
        <v>1</v>
      </c>
      <c r="P42" s="53">
        <f>8858310.26/8389166.38</f>
        <v>1.0559225861962223</v>
      </c>
      <c r="Q42" s="53"/>
      <c r="R42" s="53"/>
      <c r="S42" s="53"/>
      <c r="T42" s="53">
        <f>SUM(P42:S42)</f>
        <v>1.0559225861962223</v>
      </c>
      <c r="U42" s="53">
        <f t="shared" si="3"/>
        <v>1.0559225861962223</v>
      </c>
      <c r="V42" s="53">
        <f>T42/K42</f>
        <v>1.0559225861962223</v>
      </c>
    </row>
    <row r="43" spans="1:22" s="2" customFormat="1" ht="12" x14ac:dyDescent="0.2">
      <c r="A43" s="26">
        <v>300</v>
      </c>
      <c r="B43" s="26"/>
      <c r="C43" s="26"/>
      <c r="D43" s="26"/>
      <c r="E43" s="26"/>
      <c r="F43" s="26"/>
      <c r="G43" s="27"/>
      <c r="H43" s="69" t="s">
        <v>65</v>
      </c>
      <c r="I43" s="64"/>
      <c r="J43" s="64"/>
      <c r="K43" s="64"/>
      <c r="L43" s="64"/>
      <c r="M43" s="64"/>
      <c r="N43" s="64"/>
      <c r="O43" s="65"/>
      <c r="P43" s="23"/>
      <c r="Q43" s="23"/>
      <c r="R43" s="23"/>
      <c r="S43" s="23"/>
      <c r="T43" s="23"/>
      <c r="U43" s="23"/>
      <c r="V43" s="23"/>
    </row>
    <row r="44" spans="1:22" s="2" customFormat="1" ht="22.5" x14ac:dyDescent="0.2">
      <c r="A44" s="26"/>
      <c r="B44" s="26">
        <v>4</v>
      </c>
      <c r="C44" s="26"/>
      <c r="D44" s="26"/>
      <c r="E44" s="26"/>
      <c r="F44" s="26"/>
      <c r="G44" s="27"/>
      <c r="H44" s="28" t="s">
        <v>66</v>
      </c>
      <c r="I44" s="23"/>
      <c r="J44" s="23"/>
      <c r="K44" s="23"/>
      <c r="L44" s="23"/>
      <c r="M44" s="23"/>
      <c r="N44" s="23"/>
      <c r="O44" s="29"/>
      <c r="P44" s="23"/>
      <c r="Q44" s="23"/>
      <c r="R44" s="23"/>
      <c r="S44" s="23"/>
      <c r="T44" s="23"/>
      <c r="U44" s="23"/>
      <c r="V44" s="23"/>
    </row>
    <row r="45" spans="1:22" s="2" customFormat="1" ht="22.5" x14ac:dyDescent="0.2">
      <c r="A45" s="26"/>
      <c r="B45" s="26"/>
      <c r="C45" s="26">
        <v>9</v>
      </c>
      <c r="D45" s="26"/>
      <c r="E45" s="26"/>
      <c r="F45" s="26"/>
      <c r="G45" s="27"/>
      <c r="H45" s="28" t="s">
        <v>67</v>
      </c>
      <c r="I45" s="43"/>
      <c r="J45" s="43"/>
      <c r="K45" s="43"/>
      <c r="L45" s="43"/>
      <c r="M45" s="43"/>
      <c r="N45" s="43"/>
      <c r="O45" s="70"/>
      <c r="P45" s="43"/>
      <c r="Q45" s="43"/>
      <c r="R45" s="43"/>
      <c r="S45" s="43"/>
      <c r="T45" s="43"/>
      <c r="U45" s="43"/>
      <c r="V45" s="43"/>
    </row>
    <row r="46" spans="1:22" s="2" customFormat="1" ht="90" x14ac:dyDescent="0.2">
      <c r="A46" s="26"/>
      <c r="B46" s="26"/>
      <c r="C46" s="26"/>
      <c r="D46" s="30">
        <v>9.4</v>
      </c>
      <c r="E46" s="26"/>
      <c r="F46" s="26"/>
      <c r="G46" s="27"/>
      <c r="H46" s="28" t="s">
        <v>68</v>
      </c>
      <c r="I46" s="23"/>
      <c r="J46" s="23"/>
      <c r="K46" s="23"/>
      <c r="L46" s="23"/>
      <c r="M46" s="23"/>
      <c r="N46" s="23"/>
      <c r="O46" s="29"/>
      <c r="P46" s="23"/>
      <c r="Q46" s="23"/>
      <c r="R46" s="23"/>
      <c r="S46" s="23"/>
      <c r="T46" s="23"/>
      <c r="U46" s="23"/>
      <c r="V46" s="23"/>
    </row>
    <row r="47" spans="1:22" s="2" customFormat="1" ht="12" x14ac:dyDescent="0.2">
      <c r="A47" s="26"/>
      <c r="B47" s="26"/>
      <c r="C47" s="26"/>
      <c r="D47" s="26"/>
      <c r="E47" s="26" t="s">
        <v>27</v>
      </c>
      <c r="F47" s="26"/>
      <c r="G47" s="27"/>
      <c r="H47" s="36" t="s">
        <v>28</v>
      </c>
      <c r="I47" s="23"/>
      <c r="J47" s="23"/>
      <c r="K47" s="23"/>
      <c r="L47" s="23"/>
      <c r="M47" s="23"/>
      <c r="N47" s="23"/>
      <c r="O47" s="29"/>
      <c r="P47" s="23"/>
      <c r="Q47" s="23"/>
      <c r="R47" s="23"/>
      <c r="S47" s="23"/>
      <c r="T47" s="23"/>
      <c r="U47" s="23"/>
      <c r="V47" s="23"/>
    </row>
    <row r="48" spans="1:22" s="2" customFormat="1" ht="11.25" x14ac:dyDescent="0.2">
      <c r="A48" s="26"/>
      <c r="B48" s="26"/>
      <c r="C48" s="26"/>
      <c r="D48" s="26"/>
      <c r="E48" s="26"/>
      <c r="F48" s="37">
        <v>287</v>
      </c>
      <c r="G48" s="38"/>
      <c r="H48" s="39" t="s">
        <v>29</v>
      </c>
      <c r="I48" s="23"/>
      <c r="J48" s="23"/>
      <c r="K48" s="23"/>
      <c r="L48" s="23"/>
      <c r="M48" s="23"/>
      <c r="N48" s="23"/>
      <c r="O48" s="29"/>
      <c r="P48" s="23"/>
      <c r="Q48" s="23"/>
      <c r="R48" s="23"/>
      <c r="S48" s="23"/>
      <c r="T48" s="23"/>
      <c r="U48" s="23"/>
      <c r="V48" s="23"/>
    </row>
    <row r="49" spans="1:22" s="2" customFormat="1" ht="11.25" x14ac:dyDescent="0.2">
      <c r="A49" s="26"/>
      <c r="B49" s="26"/>
      <c r="C49" s="26"/>
      <c r="D49" s="26"/>
      <c r="E49" s="26"/>
      <c r="F49" s="26"/>
      <c r="G49" s="27">
        <v>19</v>
      </c>
      <c r="H49" s="28" t="s">
        <v>69</v>
      </c>
      <c r="I49" s="23" t="s">
        <v>70</v>
      </c>
      <c r="J49" s="23" t="s">
        <v>71</v>
      </c>
      <c r="K49" s="23">
        <f>SUM(L49:O49)</f>
        <v>80</v>
      </c>
      <c r="L49" s="23">
        <v>20</v>
      </c>
      <c r="M49" s="23">
        <v>20</v>
      </c>
      <c r="N49" s="23">
        <v>20</v>
      </c>
      <c r="O49" s="29">
        <v>20</v>
      </c>
      <c r="P49" s="23">
        <v>20</v>
      </c>
      <c r="Q49" s="23"/>
      <c r="R49" s="23"/>
      <c r="S49" s="23"/>
      <c r="T49" s="23">
        <f t="shared" ref="T49:T54" si="4">SUM(P49:S49)</f>
        <v>20</v>
      </c>
      <c r="U49" s="31">
        <v>1</v>
      </c>
      <c r="V49" s="31">
        <f t="shared" ref="V49:V54" si="5">+T49/K49</f>
        <v>0.25</v>
      </c>
    </row>
    <row r="50" spans="1:22" s="2" customFormat="1" ht="33.75" x14ac:dyDescent="0.2">
      <c r="A50" s="26"/>
      <c r="B50" s="26"/>
      <c r="C50" s="26"/>
      <c r="D50" s="26"/>
      <c r="E50" s="26"/>
      <c r="F50" s="26"/>
      <c r="G50" s="27">
        <v>20</v>
      </c>
      <c r="H50" s="28" t="s">
        <v>72</v>
      </c>
      <c r="I50" s="23" t="s">
        <v>34</v>
      </c>
      <c r="J50" s="23" t="s">
        <v>32</v>
      </c>
      <c r="K50" s="31">
        <v>0.25</v>
      </c>
      <c r="L50" s="23">
        <v>0</v>
      </c>
      <c r="M50" s="23">
        <v>0</v>
      </c>
      <c r="N50" s="31">
        <v>0.25</v>
      </c>
      <c r="O50" s="29">
        <v>0</v>
      </c>
      <c r="P50" s="23">
        <v>0</v>
      </c>
      <c r="Q50" s="23"/>
      <c r="R50" s="23"/>
      <c r="S50" s="23"/>
      <c r="T50" s="23">
        <f t="shared" si="4"/>
        <v>0</v>
      </c>
      <c r="U50" s="23">
        <v>0</v>
      </c>
      <c r="V50" s="23">
        <f t="shared" si="5"/>
        <v>0</v>
      </c>
    </row>
    <row r="51" spans="1:22" s="2" customFormat="1" ht="33.75" x14ac:dyDescent="0.2">
      <c r="A51" s="26"/>
      <c r="B51" s="26"/>
      <c r="C51" s="26"/>
      <c r="D51" s="26"/>
      <c r="E51" s="26"/>
      <c r="F51" s="26"/>
      <c r="G51" s="27">
        <v>21</v>
      </c>
      <c r="H51" s="28" t="s">
        <v>73</v>
      </c>
      <c r="I51" s="23" t="s">
        <v>74</v>
      </c>
      <c r="J51" s="23" t="s">
        <v>32</v>
      </c>
      <c r="K51" s="23">
        <f>L51+M51+N51+O51</f>
        <v>144</v>
      </c>
      <c r="L51" s="23">
        <v>38</v>
      </c>
      <c r="M51" s="23">
        <v>35</v>
      </c>
      <c r="N51" s="23">
        <v>36</v>
      </c>
      <c r="O51" s="29">
        <v>35</v>
      </c>
      <c r="P51" s="23">
        <v>37</v>
      </c>
      <c r="Q51" s="23"/>
      <c r="R51" s="23"/>
      <c r="S51" s="23"/>
      <c r="T51" s="23">
        <f t="shared" si="4"/>
        <v>37</v>
      </c>
      <c r="U51" s="53">
        <f t="shared" ref="U51:U53" si="6">P51/L51</f>
        <v>0.97368421052631582</v>
      </c>
      <c r="V51" s="53">
        <f t="shared" si="5"/>
        <v>0.25694444444444442</v>
      </c>
    </row>
    <row r="52" spans="1:22" s="2" customFormat="1" ht="11.25" x14ac:dyDescent="0.2">
      <c r="A52" s="26"/>
      <c r="B52" s="26"/>
      <c r="C52" s="26"/>
      <c r="D52" s="26"/>
      <c r="E52" s="26"/>
      <c r="F52" s="26"/>
      <c r="G52" s="27">
        <v>22</v>
      </c>
      <c r="H52" s="28" t="s">
        <v>75</v>
      </c>
      <c r="I52" s="23" t="s">
        <v>76</v>
      </c>
      <c r="J52" s="23" t="s">
        <v>32</v>
      </c>
      <c r="K52" s="23">
        <f>SUM(L52:O52)</f>
        <v>12</v>
      </c>
      <c r="L52" s="23">
        <v>3</v>
      </c>
      <c r="M52" s="23">
        <v>3</v>
      </c>
      <c r="N52" s="23">
        <v>3</v>
      </c>
      <c r="O52" s="29">
        <v>3</v>
      </c>
      <c r="P52" s="23">
        <v>10</v>
      </c>
      <c r="Q52" s="23"/>
      <c r="R52" s="23"/>
      <c r="S52" s="23"/>
      <c r="T52" s="23">
        <f t="shared" si="4"/>
        <v>10</v>
      </c>
      <c r="U52" s="53">
        <f t="shared" si="6"/>
        <v>3.3333333333333335</v>
      </c>
      <c r="V52" s="53">
        <f t="shared" si="5"/>
        <v>0.83333333333333337</v>
      </c>
    </row>
    <row r="53" spans="1:22" s="2" customFormat="1" ht="22.5" x14ac:dyDescent="0.2">
      <c r="A53" s="26"/>
      <c r="B53" s="26"/>
      <c r="C53" s="26"/>
      <c r="D53" s="26"/>
      <c r="E53" s="26"/>
      <c r="F53" s="26"/>
      <c r="G53" s="27">
        <v>23</v>
      </c>
      <c r="H53" s="28" t="s">
        <v>77</v>
      </c>
      <c r="I53" s="23" t="s">
        <v>34</v>
      </c>
      <c r="J53" s="23" t="s">
        <v>32</v>
      </c>
      <c r="K53" s="31">
        <v>1</v>
      </c>
      <c r="L53" s="31">
        <v>1</v>
      </c>
      <c r="M53" s="31">
        <v>1</v>
      </c>
      <c r="N53" s="31">
        <v>1</v>
      </c>
      <c r="O53" s="32">
        <v>1</v>
      </c>
      <c r="P53" s="31">
        <v>1</v>
      </c>
      <c r="Q53" s="23"/>
      <c r="R53" s="23"/>
      <c r="S53" s="23"/>
      <c r="T53" s="31">
        <f t="shared" si="4"/>
        <v>1</v>
      </c>
      <c r="U53" s="31">
        <f t="shared" si="6"/>
        <v>1</v>
      </c>
      <c r="V53" s="31">
        <f>T53/K53</f>
        <v>1</v>
      </c>
    </row>
    <row r="54" spans="1:22" s="2" customFormat="1" ht="11.25" x14ac:dyDescent="0.2">
      <c r="A54" s="26"/>
      <c r="B54" s="26"/>
      <c r="C54" s="26"/>
      <c r="D54" s="26"/>
      <c r="E54" s="26"/>
      <c r="F54" s="26"/>
      <c r="G54" s="27">
        <v>24</v>
      </c>
      <c r="H54" s="28" t="s">
        <v>78</v>
      </c>
      <c r="I54" s="23" t="s">
        <v>74</v>
      </c>
      <c r="J54" s="23" t="s">
        <v>32</v>
      </c>
      <c r="K54" s="23">
        <f>L54+M54+N54+O54</f>
        <v>24</v>
      </c>
      <c r="L54" s="23">
        <v>6</v>
      </c>
      <c r="M54" s="23">
        <v>6</v>
      </c>
      <c r="N54" s="23">
        <v>6</v>
      </c>
      <c r="O54" s="29">
        <v>6</v>
      </c>
      <c r="P54" s="23">
        <v>6</v>
      </c>
      <c r="Q54" s="23"/>
      <c r="R54" s="23"/>
      <c r="S54" s="23"/>
      <c r="T54" s="23">
        <f t="shared" si="4"/>
        <v>6</v>
      </c>
      <c r="U54" s="31">
        <v>1</v>
      </c>
      <c r="V54" s="31">
        <f t="shared" si="5"/>
        <v>0.25</v>
      </c>
    </row>
    <row r="55" spans="1:22" s="2" customFormat="1" ht="12" x14ac:dyDescent="0.2">
      <c r="A55" s="26">
        <v>400</v>
      </c>
      <c r="B55" s="26"/>
      <c r="C55" s="26"/>
      <c r="D55" s="26"/>
      <c r="E55" s="26"/>
      <c r="F55" s="26"/>
      <c r="G55" s="27"/>
      <c r="H55" s="69" t="s">
        <v>79</v>
      </c>
      <c r="I55" s="23"/>
      <c r="J55" s="23"/>
      <c r="K55" s="31"/>
      <c r="L55" s="31"/>
      <c r="M55" s="31"/>
      <c r="N55" s="31"/>
      <c r="O55" s="32"/>
      <c r="P55" s="23"/>
      <c r="Q55" s="23"/>
      <c r="R55" s="23"/>
      <c r="S55" s="23"/>
      <c r="T55" s="23"/>
      <c r="U55" s="23"/>
      <c r="V55" s="23"/>
    </row>
    <row r="56" spans="1:22" s="2" customFormat="1" ht="11.25" x14ac:dyDescent="0.2">
      <c r="A56" s="26"/>
      <c r="B56" s="26">
        <v>1</v>
      </c>
      <c r="C56" s="26"/>
      <c r="D56" s="26"/>
      <c r="E56" s="26"/>
      <c r="F56" s="26"/>
      <c r="G56" s="27"/>
      <c r="H56" s="28" t="s">
        <v>25</v>
      </c>
      <c r="I56" s="23"/>
      <c r="J56" s="23"/>
      <c r="K56" s="31"/>
      <c r="L56" s="31"/>
      <c r="M56" s="31"/>
      <c r="N56" s="31"/>
      <c r="O56" s="32"/>
      <c r="P56" s="23"/>
      <c r="Q56" s="23"/>
      <c r="R56" s="23"/>
      <c r="S56" s="23"/>
      <c r="T56" s="23"/>
      <c r="U56" s="23"/>
      <c r="V56" s="23"/>
    </row>
    <row r="57" spans="1:22" s="2" customFormat="1" ht="22.5" x14ac:dyDescent="0.2">
      <c r="A57" s="26"/>
      <c r="B57" s="26"/>
      <c r="C57" s="26">
        <v>3</v>
      </c>
      <c r="D57" s="26"/>
      <c r="E57" s="26"/>
      <c r="F57" s="26"/>
      <c r="G57" s="27"/>
      <c r="H57" s="28" t="s">
        <v>80</v>
      </c>
      <c r="I57" s="23"/>
      <c r="J57" s="23"/>
      <c r="K57" s="31"/>
      <c r="L57" s="31"/>
      <c r="M57" s="31"/>
      <c r="N57" s="31"/>
      <c r="O57" s="32"/>
      <c r="P57" s="23"/>
      <c r="Q57" s="23"/>
      <c r="R57" s="23"/>
      <c r="S57" s="23"/>
      <c r="T57" s="23"/>
      <c r="U57" s="23"/>
      <c r="V57" s="23"/>
    </row>
    <row r="58" spans="1:22" s="2" customFormat="1" ht="78.75" x14ac:dyDescent="0.2">
      <c r="A58" s="26"/>
      <c r="B58" s="26"/>
      <c r="C58" s="26"/>
      <c r="D58" s="30">
        <v>3.1</v>
      </c>
      <c r="E58" s="26"/>
      <c r="F58" s="26"/>
      <c r="G58" s="27"/>
      <c r="H58" s="28" t="s">
        <v>81</v>
      </c>
      <c r="I58" s="23"/>
      <c r="J58" s="23"/>
      <c r="K58" s="31"/>
      <c r="L58" s="31"/>
      <c r="M58" s="31"/>
      <c r="N58" s="31"/>
      <c r="O58" s="32"/>
      <c r="P58" s="23"/>
      <c r="Q58" s="23"/>
      <c r="R58" s="23"/>
      <c r="S58" s="23"/>
      <c r="T58" s="23"/>
      <c r="U58" s="23"/>
      <c r="V58" s="23"/>
    </row>
    <row r="59" spans="1:22" s="2" customFormat="1" ht="11.25" x14ac:dyDescent="0.2">
      <c r="A59" s="26"/>
      <c r="B59" s="26"/>
      <c r="C59" s="26"/>
      <c r="D59" s="26"/>
      <c r="E59" s="26" t="s">
        <v>27</v>
      </c>
      <c r="F59" s="26"/>
      <c r="G59" s="27"/>
      <c r="H59" s="28" t="s">
        <v>28</v>
      </c>
      <c r="I59" s="23"/>
      <c r="J59" s="23"/>
      <c r="K59" s="31"/>
      <c r="L59" s="31"/>
      <c r="M59" s="31"/>
      <c r="N59" s="31"/>
      <c r="O59" s="32"/>
      <c r="P59" s="23"/>
      <c r="Q59" s="23"/>
      <c r="R59" s="23"/>
      <c r="S59" s="23"/>
      <c r="T59" s="23"/>
      <c r="U59" s="23"/>
      <c r="V59" s="23"/>
    </row>
    <row r="60" spans="1:22" s="2" customFormat="1" ht="11.25" x14ac:dyDescent="0.2">
      <c r="A60" s="26"/>
      <c r="B60" s="26"/>
      <c r="C60" s="26"/>
      <c r="D60" s="26"/>
      <c r="E60" s="26"/>
      <c r="F60" s="26">
        <v>287</v>
      </c>
      <c r="G60" s="27"/>
      <c r="H60" s="28" t="s">
        <v>29</v>
      </c>
      <c r="I60" s="23"/>
      <c r="J60" s="23"/>
      <c r="K60" s="31"/>
      <c r="L60" s="31"/>
      <c r="M60" s="31"/>
      <c r="N60" s="31"/>
      <c r="O60" s="32"/>
      <c r="P60" s="23"/>
      <c r="Q60" s="23"/>
      <c r="R60" s="23"/>
      <c r="S60" s="23"/>
      <c r="T60" s="23"/>
      <c r="U60" s="23"/>
      <c r="V60" s="23"/>
    </row>
    <row r="61" spans="1:22" s="2" customFormat="1" ht="22.5" x14ac:dyDescent="0.2">
      <c r="A61" s="40"/>
      <c r="B61" s="40"/>
      <c r="C61" s="40"/>
      <c r="D61" s="40"/>
      <c r="E61" s="40"/>
      <c r="F61" s="40"/>
      <c r="G61" s="41">
        <v>25</v>
      </c>
      <c r="H61" s="42" t="s">
        <v>82</v>
      </c>
      <c r="I61" s="43" t="s">
        <v>83</v>
      </c>
      <c r="J61" s="43" t="s">
        <v>32</v>
      </c>
      <c r="K61" s="71">
        <v>2</v>
      </c>
      <c r="L61" s="71">
        <v>0</v>
      </c>
      <c r="M61" s="71">
        <v>1</v>
      </c>
      <c r="N61" s="71">
        <v>0</v>
      </c>
      <c r="O61" s="72">
        <v>1</v>
      </c>
      <c r="P61" s="43">
        <v>0</v>
      </c>
      <c r="Q61" s="43"/>
      <c r="R61" s="43"/>
      <c r="S61" s="43"/>
      <c r="T61" s="43">
        <f>SUM(P61:S61)</f>
        <v>0</v>
      </c>
      <c r="U61" s="43">
        <v>0</v>
      </c>
      <c r="V61" s="43">
        <f>+T61/K61</f>
        <v>0</v>
      </c>
    </row>
    <row r="62" spans="1:22" ht="15" customHeight="1" x14ac:dyDescent="0.25">
      <c r="D62" s="84" t="s">
        <v>84</v>
      </c>
      <c r="E62" s="85"/>
      <c r="F62" s="86"/>
      <c r="G62" s="90">
        <v>25</v>
      </c>
      <c r="U62" s="73"/>
      <c r="V62" s="73"/>
    </row>
    <row r="63" spans="1:22" x14ac:dyDescent="0.25">
      <c r="D63" s="87"/>
      <c r="E63" s="88"/>
      <c r="F63" s="89"/>
      <c r="G63" s="91"/>
      <c r="U63" s="73"/>
    </row>
  </sheetData>
  <mergeCells count="14">
    <mergeCell ref="D62:F63"/>
    <mergeCell ref="G62:G63"/>
    <mergeCell ref="G4:G5"/>
    <mergeCell ref="H4:H5"/>
    <mergeCell ref="I4:I5"/>
    <mergeCell ref="J4:J5"/>
    <mergeCell ref="K4:O4"/>
    <mergeCell ref="P4:V4"/>
    <mergeCell ref="A4:A5"/>
    <mergeCell ref="B4:B5"/>
    <mergeCell ref="C4:C5"/>
    <mergeCell ref="D4:D5"/>
    <mergeCell ref="E4:E5"/>
    <mergeCell ref="F4:F5"/>
  </mergeCells>
  <pageMargins left="0.31496062992125984" right="0.31496062992125984" top="0.31496062992125984" bottom="0.31496062992125984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POA2022 Original</vt:lpstr>
      <vt:lpstr>'POA2022 Original'!Títulos_a_imprimir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eldhaa edith rendon</dc:creator>
  <cp:lastModifiedBy>eldhaa edith rendon</cp:lastModifiedBy>
  <cp:lastPrinted>2022-04-08T18:35:51Z</cp:lastPrinted>
  <dcterms:created xsi:type="dcterms:W3CDTF">2022-04-06T18:21:10Z</dcterms:created>
  <dcterms:modified xsi:type="dcterms:W3CDTF">2022-04-09T20:21:00Z</dcterms:modified>
</cp:coreProperties>
</file>